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afik" sheetId="1" state="visible" r:id="rId1"/>
    <sheet name="Jak korzystać" sheetId="2" state="visible" r:id="rId2"/>
  </sheets>
  <definedNames>
    <definedName name="_xlnm.Print_Titles" localSheetId="0">'Grafik'!$9:$10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F4E79"/>
      <sz val="15"/>
    </font>
    <font>
      <i val="1"/>
      <color rgb="00555555"/>
    </font>
    <font>
      <b val="1"/>
    </font>
    <font>
      <color rgb="000563C1"/>
      <u val="single"/>
    </font>
    <font>
      <b val="1"/>
      <sz val="11"/>
    </font>
    <font>
      <sz val="9"/>
    </font>
    <font>
      <color rgb="00555555"/>
      <sz val="9"/>
    </font>
    <font>
      <b val="1"/>
      <color rgb="000563C1"/>
      <u val="single"/>
    </font>
    <font>
      <b val="1"/>
      <color rgb="001F4E79"/>
      <sz val="13"/>
    </font>
    <font>
      <b val="1"/>
      <color rgb="001F4E79"/>
      <sz val="12"/>
    </font>
  </fonts>
  <fills count="3">
    <fill>
      <patternFill/>
    </fill>
    <fill>
      <patternFill patternType="gray125"/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C8CED6"/>
      </left>
      <right style="thin">
        <color rgb="00C8CED6"/>
      </right>
      <top style="thin">
        <color rgb="00C8CED6"/>
      </top>
      <bottom style="thin">
        <color rgb="00C8CE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dxfs count="9">
    <dxf>
      <font>
        <b val="1"/>
        <color rgb="009C0006"/>
      </font>
      <fill>
        <patternFill patternType="solid">
          <bgColor rgb="00F8CBAD"/>
        </patternFill>
      </fill>
    </dxf>
    <dxf>
      <font>
        <b val="1"/>
        <color rgb="00FFFFFF"/>
      </font>
      <fill>
        <patternFill patternType="solid">
          <bgColor rgb="00FF7C80"/>
        </patternFill>
      </fill>
    </dxf>
    <dxf>
      <fill>
        <patternFill patternType="solid">
          <bgColor rgb="00FFE699"/>
        </patternFill>
      </fill>
    </dxf>
    <dxf>
      <fill>
        <patternFill patternType="solid">
          <bgColor rgb="00BDD7EE"/>
        </patternFill>
      </fill>
    </dxf>
    <dxf>
      <fill>
        <patternFill patternType="solid">
          <bgColor rgb="00C6E0B4"/>
        </patternFill>
      </fill>
    </dxf>
    <dxf>
      <fill>
        <patternFill patternType="solid">
          <bgColor rgb="00D9D9D9"/>
        </patternFill>
      </fill>
    </dxf>
    <dxf>
      <fill>
        <patternFill patternType="solid">
          <bgColor rgb="00F2EBDD"/>
        </patternFill>
      </fill>
    </dxf>
    <dxf>
      <font>
        <b val="1"/>
        <color rgb="009C0006"/>
      </font>
      <fill>
        <patternFill patternType="solid">
          <bgColor rgb="00FFC7CE"/>
        </patternFill>
      </fill>
    </dxf>
    <dxf>
      <font>
        <b val="1"/>
        <color rgb="007F6000"/>
      </font>
      <fill>
        <patternFill patternType="solid">
          <b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.niebieskizeszyt.pl/kalkulator-czasu-pracy?src=wzor-xlsx" TargetMode="External" Id="rId1" /><Relationship Type="http://schemas.openxmlformats.org/officeDocument/2006/relationships/hyperlink" Target="https://app.niebieskizeszyt.pl/program-do-ukladania-dyzurow?src=wzor-xlsx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app.niebieskizeszyt.pl/kalkulator-czasu-pracy?src=wzor-xlsx" TargetMode="External" Id="rId1" /><Relationship Type="http://schemas.openxmlformats.org/officeDocument/2006/relationships/hyperlink" Target="https://app.niebieskizeszyt.pl/program-do-ukladania-dyzurow?src=wzor-xlsx" TargetMode="External" Id="rId2" /><Relationship Type="http://schemas.openxmlformats.org/officeDocument/2006/relationships/hyperlink" Target="https://app.niebieskizeszyt.pl/wzor-grafiku-dyzurow?src=wzor-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M34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4.3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4.3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</cols>
  <sheetData>
    <row r="1">
      <c r="A1" s="1" t="inlineStr">
        <is>
          <t>Grafik dyżurów — wzór dla zmian 12-godzinnych</t>
        </is>
      </c>
    </row>
    <row r="2">
      <c r="A2" s="2" t="inlineStr">
        <is>
          <t>Wpisuj D (dzień 7:00–19:00), N (noc 19:00–7:00), W (wolne), U (urlop), L4. Instrukcja w drugiej karcie.</t>
        </is>
      </c>
    </row>
    <row r="4">
      <c r="A4" s="3" t="inlineStr">
        <is>
          <t>Rok</t>
        </is>
      </c>
      <c r="B4" s="4" t="n">
        <v>2026</v>
      </c>
    </row>
    <row r="5">
      <c r="A5" s="3" t="inlineStr">
        <is>
          <t>Miesiąc (1–12)</t>
        </is>
      </c>
      <c r="B5" s="4" t="n">
        <v>11</v>
      </c>
    </row>
    <row r="6">
      <c r="A6" s="3" t="inlineStr">
        <is>
          <t>Wymiar etatu: godz. | min</t>
        </is>
      </c>
      <c r="B6" s="4" t="n">
        <v>151</v>
      </c>
      <c r="C6" s="4" t="n">
        <v>40</v>
      </c>
      <c r="F6" s="5" t="inlineStr">
        <is>
          <t>Ile godzin w miesiącu? Sprawdź w kalkulatorze →</t>
        </is>
      </c>
    </row>
    <row r="7">
      <c r="A7" s="3" t="inlineStr">
        <is>
          <t>Wymagana obsada: D | N</t>
        </is>
      </c>
      <c r="B7" s="4" t="n">
        <v>1</v>
      </c>
      <c r="C7" s="4" t="n">
        <v>1</v>
      </c>
    </row>
    <row r="9">
      <c r="A9" s="3" t="inlineStr">
        <is>
          <t>Osoba</t>
        </is>
      </c>
      <c r="B9" s="3" t="inlineStr">
        <is>
          <t>Etat</t>
        </is>
      </c>
      <c r="C9" s="6">
        <f>IF(1&lt;=DAY(DATE($B$4,$B$5+1,0)),1,"")</f>
        <v/>
      </c>
      <c r="D9" s="6">
        <f>IF(2&lt;=DAY(DATE($B$4,$B$5+1,0)),2,"")</f>
        <v/>
      </c>
      <c r="E9" s="6">
        <f>IF(3&lt;=DAY(DATE($B$4,$B$5+1,0)),3,"")</f>
        <v/>
      </c>
      <c r="F9" s="6">
        <f>IF(4&lt;=DAY(DATE($B$4,$B$5+1,0)),4,"")</f>
        <v/>
      </c>
      <c r="G9" s="6">
        <f>IF(5&lt;=DAY(DATE($B$4,$B$5+1,0)),5,"")</f>
        <v/>
      </c>
      <c r="H9" s="6">
        <f>IF(6&lt;=DAY(DATE($B$4,$B$5+1,0)),6,"")</f>
        <v/>
      </c>
      <c r="I9" s="6">
        <f>IF(7&lt;=DAY(DATE($B$4,$B$5+1,0)),7,"")</f>
        <v/>
      </c>
      <c r="J9" s="6">
        <f>IF(8&lt;=DAY(DATE($B$4,$B$5+1,0)),8,"")</f>
        <v/>
      </c>
      <c r="K9" s="6">
        <f>IF(9&lt;=DAY(DATE($B$4,$B$5+1,0)),9,"")</f>
        <v/>
      </c>
      <c r="L9" s="6">
        <f>IF(10&lt;=DAY(DATE($B$4,$B$5+1,0)),10,"")</f>
        <v/>
      </c>
      <c r="M9" s="6">
        <f>IF(11&lt;=DAY(DATE($B$4,$B$5+1,0)),11,"")</f>
        <v/>
      </c>
      <c r="N9" s="6">
        <f>IF(12&lt;=DAY(DATE($B$4,$B$5+1,0)),12,"")</f>
        <v/>
      </c>
      <c r="O9" s="6">
        <f>IF(13&lt;=DAY(DATE($B$4,$B$5+1,0)),13,"")</f>
        <v/>
      </c>
      <c r="P9" s="6">
        <f>IF(14&lt;=DAY(DATE($B$4,$B$5+1,0)),14,"")</f>
        <v/>
      </c>
      <c r="Q9" s="6">
        <f>IF(15&lt;=DAY(DATE($B$4,$B$5+1,0)),15,"")</f>
        <v/>
      </c>
      <c r="R9" s="6">
        <f>IF(16&lt;=DAY(DATE($B$4,$B$5+1,0)),16,"")</f>
        <v/>
      </c>
      <c r="S9" s="6">
        <f>IF(17&lt;=DAY(DATE($B$4,$B$5+1,0)),17,"")</f>
        <v/>
      </c>
      <c r="T9" s="6">
        <f>IF(18&lt;=DAY(DATE($B$4,$B$5+1,0)),18,"")</f>
        <v/>
      </c>
      <c r="U9" s="6">
        <f>IF(19&lt;=DAY(DATE($B$4,$B$5+1,0)),19,"")</f>
        <v/>
      </c>
      <c r="V9" s="6">
        <f>IF(20&lt;=DAY(DATE($B$4,$B$5+1,0)),20,"")</f>
        <v/>
      </c>
      <c r="W9" s="6">
        <f>IF(21&lt;=DAY(DATE($B$4,$B$5+1,0)),21,"")</f>
        <v/>
      </c>
      <c r="X9" s="6">
        <f>IF(22&lt;=DAY(DATE($B$4,$B$5+1,0)),22,"")</f>
        <v/>
      </c>
      <c r="Y9" s="6">
        <f>IF(23&lt;=DAY(DATE($B$4,$B$5+1,0)),23,"")</f>
        <v/>
      </c>
      <c r="Z9" s="6">
        <f>IF(24&lt;=DAY(DATE($B$4,$B$5+1,0)),24,"")</f>
        <v/>
      </c>
      <c r="AA9" s="6">
        <f>IF(25&lt;=DAY(DATE($B$4,$B$5+1,0)),25,"")</f>
        <v/>
      </c>
      <c r="AB9" s="6">
        <f>IF(26&lt;=DAY(DATE($B$4,$B$5+1,0)),26,"")</f>
        <v/>
      </c>
      <c r="AC9" s="6">
        <f>IF(27&lt;=DAY(DATE($B$4,$B$5+1,0)),27,"")</f>
        <v/>
      </c>
      <c r="AD9" s="6">
        <f>IF(28&lt;=DAY(DATE($B$4,$B$5+1,0)),28,"")</f>
        <v/>
      </c>
      <c r="AE9" s="6">
        <f>IF(29&lt;=DAY(DATE($B$4,$B$5+1,0)),29,"")</f>
        <v/>
      </c>
      <c r="AF9" s="6">
        <f>IF(30&lt;=DAY(DATE($B$4,$B$5+1,0)),30,"")</f>
        <v/>
      </c>
      <c r="AG9" s="6">
        <f>IF(31&lt;=DAY(DATE($B$4,$B$5+1,0)),31,"")</f>
        <v/>
      </c>
      <c r="AH9" s="3" t="inlineStr">
        <is>
          <t>D</t>
        </is>
      </c>
      <c r="AI9" s="3" t="inlineStr">
        <is>
          <t>N</t>
        </is>
      </c>
      <c r="AJ9" s="3" t="inlineStr">
        <is>
          <t>Inne godz.</t>
        </is>
      </c>
      <c r="AK9" s="3" t="inlineStr">
        <is>
          <t>Godziny</t>
        </is>
      </c>
      <c r="AL9" s="3" t="inlineStr">
        <is>
          <t>Wymiar</t>
        </is>
      </c>
      <c r="AM9" s="3" t="inlineStr">
        <is>
          <t>Różnica</t>
        </is>
      </c>
    </row>
    <row r="10">
      <c r="C10" s="7">
        <f>IF(C9="","",CHOOSE(WEEKDAY(DATE($B$4,$B$5,C9),2),"pn","wt","śr","cz","pt","sb","nd"))</f>
        <v/>
      </c>
      <c r="D10" s="7">
        <f>IF(D9="","",CHOOSE(WEEKDAY(DATE($B$4,$B$5,D9),2),"pn","wt","śr","cz","pt","sb","nd"))</f>
        <v/>
      </c>
      <c r="E10" s="7">
        <f>IF(E9="","",CHOOSE(WEEKDAY(DATE($B$4,$B$5,E9),2),"pn","wt","śr","cz","pt","sb","nd"))</f>
        <v/>
      </c>
      <c r="F10" s="7">
        <f>IF(F9="","",CHOOSE(WEEKDAY(DATE($B$4,$B$5,F9),2),"pn","wt","śr","cz","pt","sb","nd"))</f>
        <v/>
      </c>
      <c r="G10" s="7">
        <f>IF(G9="","",CHOOSE(WEEKDAY(DATE($B$4,$B$5,G9),2),"pn","wt","śr","cz","pt","sb","nd"))</f>
        <v/>
      </c>
      <c r="H10" s="7">
        <f>IF(H9="","",CHOOSE(WEEKDAY(DATE($B$4,$B$5,H9),2),"pn","wt","śr","cz","pt","sb","nd"))</f>
        <v/>
      </c>
      <c r="I10" s="7">
        <f>IF(I9="","",CHOOSE(WEEKDAY(DATE($B$4,$B$5,I9),2),"pn","wt","śr","cz","pt","sb","nd"))</f>
        <v/>
      </c>
      <c r="J10" s="7">
        <f>IF(J9="","",CHOOSE(WEEKDAY(DATE($B$4,$B$5,J9),2),"pn","wt","śr","cz","pt","sb","nd"))</f>
        <v/>
      </c>
      <c r="K10" s="7">
        <f>IF(K9="","",CHOOSE(WEEKDAY(DATE($B$4,$B$5,K9),2),"pn","wt","śr","cz","pt","sb","nd"))</f>
        <v/>
      </c>
      <c r="L10" s="7">
        <f>IF(L9="","",CHOOSE(WEEKDAY(DATE($B$4,$B$5,L9),2),"pn","wt","śr","cz","pt","sb","nd"))</f>
        <v/>
      </c>
      <c r="M10" s="7">
        <f>IF(M9="","",CHOOSE(WEEKDAY(DATE($B$4,$B$5,M9),2),"pn","wt","śr","cz","pt","sb","nd"))</f>
        <v/>
      </c>
      <c r="N10" s="7">
        <f>IF(N9="","",CHOOSE(WEEKDAY(DATE($B$4,$B$5,N9),2),"pn","wt","śr","cz","pt","sb","nd"))</f>
        <v/>
      </c>
      <c r="O10" s="7">
        <f>IF(O9="","",CHOOSE(WEEKDAY(DATE($B$4,$B$5,O9),2),"pn","wt","śr","cz","pt","sb","nd"))</f>
        <v/>
      </c>
      <c r="P10" s="7">
        <f>IF(P9="","",CHOOSE(WEEKDAY(DATE($B$4,$B$5,P9),2),"pn","wt","śr","cz","pt","sb","nd"))</f>
        <v/>
      </c>
      <c r="Q10" s="7">
        <f>IF(Q9="","",CHOOSE(WEEKDAY(DATE($B$4,$B$5,Q9),2),"pn","wt","śr","cz","pt","sb","nd"))</f>
        <v/>
      </c>
      <c r="R10" s="7">
        <f>IF(R9="","",CHOOSE(WEEKDAY(DATE($B$4,$B$5,R9),2),"pn","wt","śr","cz","pt","sb","nd"))</f>
        <v/>
      </c>
      <c r="S10" s="7">
        <f>IF(S9="","",CHOOSE(WEEKDAY(DATE($B$4,$B$5,S9),2),"pn","wt","śr","cz","pt","sb","nd"))</f>
        <v/>
      </c>
      <c r="T10" s="7">
        <f>IF(T9="","",CHOOSE(WEEKDAY(DATE($B$4,$B$5,T9),2),"pn","wt","śr","cz","pt","sb","nd"))</f>
        <v/>
      </c>
      <c r="U10" s="7">
        <f>IF(U9="","",CHOOSE(WEEKDAY(DATE($B$4,$B$5,U9),2),"pn","wt","śr","cz","pt","sb","nd"))</f>
        <v/>
      </c>
      <c r="V10" s="7">
        <f>IF(V9="","",CHOOSE(WEEKDAY(DATE($B$4,$B$5,V9),2),"pn","wt","śr","cz","pt","sb","nd"))</f>
        <v/>
      </c>
      <c r="W10" s="7">
        <f>IF(W9="","",CHOOSE(WEEKDAY(DATE($B$4,$B$5,W9),2),"pn","wt","śr","cz","pt","sb","nd"))</f>
        <v/>
      </c>
      <c r="X10" s="7">
        <f>IF(X9="","",CHOOSE(WEEKDAY(DATE($B$4,$B$5,X9),2),"pn","wt","śr","cz","pt","sb","nd"))</f>
        <v/>
      </c>
      <c r="Y10" s="7">
        <f>IF(Y9="","",CHOOSE(WEEKDAY(DATE($B$4,$B$5,Y9),2),"pn","wt","śr","cz","pt","sb","nd"))</f>
        <v/>
      </c>
      <c r="Z10" s="7">
        <f>IF(Z9="","",CHOOSE(WEEKDAY(DATE($B$4,$B$5,Z9),2),"pn","wt","śr","cz","pt","sb","nd"))</f>
        <v/>
      </c>
      <c r="AA10" s="7">
        <f>IF(AA9="","",CHOOSE(WEEKDAY(DATE($B$4,$B$5,AA9),2),"pn","wt","śr","cz","pt","sb","nd"))</f>
        <v/>
      </c>
      <c r="AB10" s="7">
        <f>IF(AB9="","",CHOOSE(WEEKDAY(DATE($B$4,$B$5,AB9),2),"pn","wt","śr","cz","pt","sb","nd"))</f>
        <v/>
      </c>
      <c r="AC10" s="7">
        <f>IF(AC9="","",CHOOSE(WEEKDAY(DATE($B$4,$B$5,AC9),2),"pn","wt","śr","cz","pt","sb","nd"))</f>
        <v/>
      </c>
      <c r="AD10" s="7">
        <f>IF(AD9="","",CHOOSE(WEEKDAY(DATE($B$4,$B$5,AD9),2),"pn","wt","śr","cz","pt","sb","nd"))</f>
        <v/>
      </c>
      <c r="AE10" s="7">
        <f>IF(AE9="","",CHOOSE(WEEKDAY(DATE($B$4,$B$5,AE9),2),"pn","wt","śr","cz","pt","sb","nd"))</f>
        <v/>
      </c>
      <c r="AF10" s="7">
        <f>IF(AF9="","",CHOOSE(WEEKDAY(DATE($B$4,$B$5,AF9),2),"pn","wt","śr","cz","pt","sb","nd"))</f>
        <v/>
      </c>
      <c r="AG10" s="7">
        <f>IF(AG9="","",CHOOSE(WEEKDAY(DATE($B$4,$B$5,AG9),2),"pn","wt","śr","cz","pt","sb","nd"))</f>
        <v/>
      </c>
    </row>
    <row r="11">
      <c r="A11" s="8" t="inlineStr">
        <is>
          <t>Pielęgniarka 1</t>
        </is>
      </c>
      <c r="B11" s="9" t="n">
        <v>1</v>
      </c>
      <c r="C11" s="9" t="inlineStr">
        <is>
          <t>D</t>
        </is>
      </c>
      <c r="D11" s="9" t="inlineStr">
        <is>
          <t>N</t>
        </is>
      </c>
      <c r="E11" s="9" t="inlineStr">
        <is>
          <t>W</t>
        </is>
      </c>
      <c r="F11" s="9" t="inlineStr">
        <is>
          <t>W</t>
        </is>
      </c>
      <c r="G11" s="9" t="inlineStr">
        <is>
          <t>D</t>
        </is>
      </c>
      <c r="H11" s="9" t="inlineStr">
        <is>
          <t>N</t>
        </is>
      </c>
      <c r="I11" s="9" t="inlineStr">
        <is>
          <t>W</t>
        </is>
      </c>
      <c r="J11" s="9" t="inlineStr">
        <is>
          <t>W</t>
        </is>
      </c>
      <c r="K11" s="9" t="inlineStr">
        <is>
          <t>D</t>
        </is>
      </c>
      <c r="L11" s="9" t="inlineStr">
        <is>
          <t>N</t>
        </is>
      </c>
      <c r="M11" s="9" t="inlineStr">
        <is>
          <t>W</t>
        </is>
      </c>
      <c r="N11" s="9" t="inlineStr">
        <is>
          <t>W</t>
        </is>
      </c>
      <c r="O11" s="9" t="inlineStr">
        <is>
          <t>D</t>
        </is>
      </c>
      <c r="P11" s="9" t="inlineStr">
        <is>
          <t>N</t>
        </is>
      </c>
      <c r="Q11" s="9" t="inlineStr">
        <is>
          <t>W</t>
        </is>
      </c>
      <c r="R11" s="9" t="inlineStr">
        <is>
          <t>W</t>
        </is>
      </c>
      <c r="S11" s="9" t="inlineStr">
        <is>
          <t>D</t>
        </is>
      </c>
      <c r="T11" s="9" t="inlineStr">
        <is>
          <t>N</t>
        </is>
      </c>
      <c r="U11" s="9" t="inlineStr">
        <is>
          <t>W</t>
        </is>
      </c>
      <c r="V11" s="9" t="inlineStr">
        <is>
          <t>W</t>
        </is>
      </c>
      <c r="W11" s="9" t="inlineStr">
        <is>
          <t>D</t>
        </is>
      </c>
      <c r="X11" s="9" t="inlineStr">
        <is>
          <t>N</t>
        </is>
      </c>
      <c r="Y11" s="9" t="inlineStr">
        <is>
          <t>W</t>
        </is>
      </c>
      <c r="Z11" s="9" t="inlineStr">
        <is>
          <t>W</t>
        </is>
      </c>
      <c r="AA11" s="9" t="inlineStr">
        <is>
          <t>D</t>
        </is>
      </c>
      <c r="AB11" s="9" t="inlineStr">
        <is>
          <t>N</t>
        </is>
      </c>
      <c r="AC11" s="9" t="inlineStr">
        <is>
          <t>W</t>
        </is>
      </c>
      <c r="AD11" s="9" t="inlineStr">
        <is>
          <t>W</t>
        </is>
      </c>
      <c r="AE11" s="9" t="inlineStr">
        <is>
          <t>D</t>
        </is>
      </c>
      <c r="AF11" s="9" t="inlineStr">
        <is>
          <t>N</t>
        </is>
      </c>
      <c r="AG11" s="9" t="n"/>
      <c r="AH11" s="9">
        <f>COUNTIF(C11:AG11,"D")</f>
        <v/>
      </c>
      <c r="AI11" s="9">
        <f>COUNTIF(C11:AG11,"N")</f>
        <v/>
      </c>
      <c r="AJ11" s="9" t="n">
        <v>0</v>
      </c>
      <c r="AK11" s="10">
        <f>(AH11+AI11)*12+AJ11</f>
        <v/>
      </c>
      <c r="AL11" s="10">
        <f>IF(B11=1,$B$6+$C$6/60,ROUNDUP(($B$6+$C$6/60)*B11,0))</f>
        <v/>
      </c>
      <c r="AM11" s="9">
        <f>IF(AK11=0,"",IF(ABS((AK11-AL11))&lt;0.01,"0:00",IF((AK11-AL11)&gt;0,"+","−")&amp;INT(ABS((AK11-AL11)))&amp;":"&amp;TEXT(ROUND(MOD(ABS((AK11-AL11)),1)*60,0),"00")))</f>
        <v/>
      </c>
    </row>
    <row r="12">
      <c r="A12" s="8" t="inlineStr">
        <is>
          <t>Pielęgniarka 2</t>
        </is>
      </c>
      <c r="B12" s="9" t="n">
        <v>1</v>
      </c>
      <c r="C12" s="9" t="inlineStr">
        <is>
          <t>W</t>
        </is>
      </c>
      <c r="D12" s="9" t="inlineStr">
        <is>
          <t>D</t>
        </is>
      </c>
      <c r="E12" s="9" t="inlineStr">
        <is>
          <t>N</t>
        </is>
      </c>
      <c r="F12" s="9" t="inlineStr">
        <is>
          <t>W</t>
        </is>
      </c>
      <c r="G12" s="9" t="inlineStr">
        <is>
          <t>W</t>
        </is>
      </c>
      <c r="H12" s="9" t="inlineStr">
        <is>
          <t>D</t>
        </is>
      </c>
      <c r="I12" s="9" t="inlineStr">
        <is>
          <t>N</t>
        </is>
      </c>
      <c r="J12" s="9" t="inlineStr">
        <is>
          <t>W</t>
        </is>
      </c>
      <c r="K12" s="9" t="inlineStr">
        <is>
          <t>W</t>
        </is>
      </c>
      <c r="L12" s="9" t="inlineStr">
        <is>
          <t>D</t>
        </is>
      </c>
      <c r="M12" s="9" t="inlineStr">
        <is>
          <t>N</t>
        </is>
      </c>
      <c r="N12" s="9" t="inlineStr">
        <is>
          <t>W</t>
        </is>
      </c>
      <c r="O12" s="9" t="inlineStr">
        <is>
          <t>W</t>
        </is>
      </c>
      <c r="P12" s="9" t="inlineStr">
        <is>
          <t>D</t>
        </is>
      </c>
      <c r="Q12" s="9" t="inlineStr">
        <is>
          <t>N</t>
        </is>
      </c>
      <c r="R12" s="9" t="inlineStr">
        <is>
          <t>W</t>
        </is>
      </c>
      <c r="S12" s="9" t="inlineStr">
        <is>
          <t>W</t>
        </is>
      </c>
      <c r="T12" s="9" t="inlineStr">
        <is>
          <t>D</t>
        </is>
      </c>
      <c r="U12" s="9" t="inlineStr">
        <is>
          <t>N</t>
        </is>
      </c>
      <c r="V12" s="9" t="inlineStr">
        <is>
          <t>W</t>
        </is>
      </c>
      <c r="W12" s="9" t="inlineStr">
        <is>
          <t>W</t>
        </is>
      </c>
      <c r="X12" s="9" t="inlineStr">
        <is>
          <t>D</t>
        </is>
      </c>
      <c r="Y12" s="9" t="inlineStr">
        <is>
          <t>N</t>
        </is>
      </c>
      <c r="Z12" s="9" t="inlineStr">
        <is>
          <t>W</t>
        </is>
      </c>
      <c r="AA12" s="9" t="inlineStr">
        <is>
          <t>W</t>
        </is>
      </c>
      <c r="AB12" s="9" t="inlineStr">
        <is>
          <t>D</t>
        </is>
      </c>
      <c r="AC12" s="9" t="inlineStr">
        <is>
          <t>N</t>
        </is>
      </c>
      <c r="AD12" s="9" t="inlineStr">
        <is>
          <t>W</t>
        </is>
      </c>
      <c r="AE12" s="9" t="inlineStr">
        <is>
          <t>W</t>
        </is>
      </c>
      <c r="AF12" s="9" t="inlineStr">
        <is>
          <t>D</t>
        </is>
      </c>
      <c r="AG12" s="9" t="n"/>
      <c r="AH12" s="9">
        <f>COUNTIF(C12:AG12,"D")</f>
        <v/>
      </c>
      <c r="AI12" s="9">
        <f>COUNTIF(C12:AG12,"N")</f>
        <v/>
      </c>
      <c r="AJ12" s="9" t="n">
        <v>0</v>
      </c>
      <c r="AK12" s="10">
        <f>(AH12+AI12)*12+AJ12</f>
        <v/>
      </c>
      <c r="AL12" s="10">
        <f>IF(B12=1,$B$6+$C$6/60,ROUNDUP(($B$6+$C$6/60)*B12,0))</f>
        <v/>
      </c>
      <c r="AM12" s="9">
        <f>IF(AK12=0,"",IF(ABS((AK12-AL12))&lt;0.01,"0:00",IF((AK12-AL12)&gt;0,"+","−")&amp;INT(ABS((AK12-AL12)))&amp;":"&amp;TEXT(ROUND(MOD(ABS((AK12-AL12)),1)*60,0),"00")))</f>
        <v/>
      </c>
    </row>
    <row r="13">
      <c r="A13" s="8" t="inlineStr">
        <is>
          <t>Pielęgniarka 3</t>
        </is>
      </c>
      <c r="B13" s="9" t="n">
        <v>1</v>
      </c>
      <c r="C13" s="9" t="inlineStr">
        <is>
          <t>W</t>
        </is>
      </c>
      <c r="D13" s="9" t="inlineStr">
        <is>
          <t>W</t>
        </is>
      </c>
      <c r="E13" s="9" t="inlineStr">
        <is>
          <t>D</t>
        </is>
      </c>
      <c r="F13" s="9" t="inlineStr">
        <is>
          <t>N</t>
        </is>
      </c>
      <c r="G13" s="9" t="inlineStr">
        <is>
          <t>W</t>
        </is>
      </c>
      <c r="H13" s="9" t="inlineStr">
        <is>
          <t>W</t>
        </is>
      </c>
      <c r="I13" s="9" t="inlineStr">
        <is>
          <t>D</t>
        </is>
      </c>
      <c r="J13" s="9" t="inlineStr">
        <is>
          <t>N</t>
        </is>
      </c>
      <c r="K13" s="9" t="inlineStr">
        <is>
          <t>W</t>
        </is>
      </c>
      <c r="L13" s="9" t="inlineStr">
        <is>
          <t>W</t>
        </is>
      </c>
      <c r="M13" s="9" t="inlineStr">
        <is>
          <t>D</t>
        </is>
      </c>
      <c r="N13" s="9" t="inlineStr">
        <is>
          <t>N</t>
        </is>
      </c>
      <c r="O13" s="9" t="inlineStr">
        <is>
          <t>W</t>
        </is>
      </c>
      <c r="P13" s="9" t="inlineStr">
        <is>
          <t>W</t>
        </is>
      </c>
      <c r="Q13" s="9" t="inlineStr">
        <is>
          <t>D</t>
        </is>
      </c>
      <c r="R13" s="9" t="inlineStr">
        <is>
          <t>N</t>
        </is>
      </c>
      <c r="S13" s="9" t="inlineStr">
        <is>
          <t>W</t>
        </is>
      </c>
      <c r="T13" s="9" t="inlineStr">
        <is>
          <t>W</t>
        </is>
      </c>
      <c r="U13" s="9" t="inlineStr">
        <is>
          <t>D</t>
        </is>
      </c>
      <c r="V13" s="9" t="inlineStr">
        <is>
          <t>N</t>
        </is>
      </c>
      <c r="W13" s="9" t="inlineStr">
        <is>
          <t>W</t>
        </is>
      </c>
      <c r="X13" s="9" t="inlineStr">
        <is>
          <t>W</t>
        </is>
      </c>
      <c r="Y13" s="9" t="inlineStr">
        <is>
          <t>D</t>
        </is>
      </c>
      <c r="Z13" s="9" t="inlineStr">
        <is>
          <t>N</t>
        </is>
      </c>
      <c r="AA13" s="9" t="inlineStr">
        <is>
          <t>W</t>
        </is>
      </c>
      <c r="AB13" s="9" t="inlineStr">
        <is>
          <t>W</t>
        </is>
      </c>
      <c r="AC13" s="9" t="inlineStr">
        <is>
          <t>D</t>
        </is>
      </c>
      <c r="AD13" s="9" t="inlineStr">
        <is>
          <t>N</t>
        </is>
      </c>
      <c r="AE13" s="9" t="inlineStr">
        <is>
          <t>W</t>
        </is>
      </c>
      <c r="AF13" s="9" t="inlineStr">
        <is>
          <t>W</t>
        </is>
      </c>
      <c r="AG13" s="9" t="n"/>
      <c r="AH13" s="9">
        <f>COUNTIF(C13:AG13,"D")</f>
        <v/>
      </c>
      <c r="AI13" s="9">
        <f>COUNTIF(C13:AG13,"N")</f>
        <v/>
      </c>
      <c r="AJ13" s="9" t="n">
        <v>0</v>
      </c>
      <c r="AK13" s="10">
        <f>(AH13+AI13)*12+AJ13</f>
        <v/>
      </c>
      <c r="AL13" s="10">
        <f>IF(B13=1,$B$6+$C$6/60,ROUNDUP(($B$6+$C$6/60)*B13,0))</f>
        <v/>
      </c>
      <c r="AM13" s="9">
        <f>IF(AK13=0,"",IF(ABS((AK13-AL13))&lt;0.01,"0:00",IF((AK13-AL13)&gt;0,"+","−")&amp;INT(ABS((AK13-AL13)))&amp;":"&amp;TEXT(ROUND(MOD(ABS((AK13-AL13)),1)*60,0),"00")))</f>
        <v/>
      </c>
    </row>
    <row r="14">
      <c r="A14" s="8" t="inlineStr">
        <is>
          <t>Pielęgniarka 4</t>
        </is>
      </c>
      <c r="B14" s="9" t="n">
        <v>1</v>
      </c>
      <c r="C14" s="9" t="inlineStr">
        <is>
          <t>N</t>
        </is>
      </c>
      <c r="D14" s="9" t="inlineStr">
        <is>
          <t>W</t>
        </is>
      </c>
      <c r="E14" s="9" t="inlineStr">
        <is>
          <t>W</t>
        </is>
      </c>
      <c r="F14" s="9" t="inlineStr">
        <is>
          <t>D</t>
        </is>
      </c>
      <c r="G14" s="9" t="inlineStr">
        <is>
          <t>N</t>
        </is>
      </c>
      <c r="H14" s="9" t="inlineStr">
        <is>
          <t>W</t>
        </is>
      </c>
      <c r="I14" s="9" t="inlineStr">
        <is>
          <t>W</t>
        </is>
      </c>
      <c r="J14" s="9" t="inlineStr">
        <is>
          <t>D</t>
        </is>
      </c>
      <c r="K14" s="9" t="inlineStr">
        <is>
          <t>N</t>
        </is>
      </c>
      <c r="L14" s="9" t="inlineStr">
        <is>
          <t>W</t>
        </is>
      </c>
      <c r="M14" s="9" t="inlineStr">
        <is>
          <t>W</t>
        </is>
      </c>
      <c r="N14" s="9" t="inlineStr">
        <is>
          <t>D</t>
        </is>
      </c>
      <c r="O14" s="9" t="inlineStr">
        <is>
          <t>N</t>
        </is>
      </c>
      <c r="P14" s="9" t="inlineStr">
        <is>
          <t>W</t>
        </is>
      </c>
      <c r="Q14" s="9" t="inlineStr">
        <is>
          <t>W</t>
        </is>
      </c>
      <c r="R14" s="9" t="inlineStr">
        <is>
          <t>D</t>
        </is>
      </c>
      <c r="S14" s="9" t="inlineStr">
        <is>
          <t>N</t>
        </is>
      </c>
      <c r="T14" s="9" t="inlineStr">
        <is>
          <t>W</t>
        </is>
      </c>
      <c r="U14" s="9" t="inlineStr">
        <is>
          <t>W</t>
        </is>
      </c>
      <c r="V14" s="9" t="inlineStr">
        <is>
          <t>D</t>
        </is>
      </c>
      <c r="W14" s="9" t="inlineStr">
        <is>
          <t>N</t>
        </is>
      </c>
      <c r="X14" s="9" t="inlineStr">
        <is>
          <t>W</t>
        </is>
      </c>
      <c r="Y14" s="9" t="inlineStr">
        <is>
          <t>W</t>
        </is>
      </c>
      <c r="Z14" s="9" t="inlineStr">
        <is>
          <t>D</t>
        </is>
      </c>
      <c r="AA14" s="9" t="inlineStr">
        <is>
          <t>N</t>
        </is>
      </c>
      <c r="AB14" s="9" t="inlineStr">
        <is>
          <t>W</t>
        </is>
      </c>
      <c r="AC14" s="9" t="inlineStr">
        <is>
          <t>W</t>
        </is>
      </c>
      <c r="AD14" s="9" t="inlineStr">
        <is>
          <t>D</t>
        </is>
      </c>
      <c r="AE14" s="9" t="inlineStr">
        <is>
          <t>N</t>
        </is>
      </c>
      <c r="AF14" s="9" t="inlineStr">
        <is>
          <t>W</t>
        </is>
      </c>
      <c r="AG14" s="9" t="n"/>
      <c r="AH14" s="9">
        <f>COUNTIF(C14:AG14,"D")</f>
        <v/>
      </c>
      <c r="AI14" s="9">
        <f>COUNTIF(C14:AG14,"N")</f>
        <v/>
      </c>
      <c r="AJ14" s="9" t="n">
        <v>0</v>
      </c>
      <c r="AK14" s="10">
        <f>(AH14+AI14)*12+AJ14</f>
        <v/>
      </c>
      <c r="AL14" s="10">
        <f>IF(B14=1,$B$6+$C$6/60,ROUNDUP(($B$6+$C$6/60)*B14,0))</f>
        <v/>
      </c>
      <c r="AM14" s="9">
        <f>IF(AK14=0,"",IF(ABS((AK14-AL14))&lt;0.01,"0:00",IF((AK14-AL14)&gt;0,"+","−")&amp;INT(ABS((AK14-AL14)))&amp;":"&amp;TEXT(ROUND(MOD(ABS((AK14-AL14)),1)*60,0),"00")))</f>
        <v/>
      </c>
    </row>
    <row r="15">
      <c r="A15" s="8" t="inlineStr">
        <is>
          <t>Osoba 5</t>
        </is>
      </c>
      <c r="B15" s="9" t="n">
        <v>1</v>
      </c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9">
        <f>COUNTIF(C15:AG15,"D")</f>
        <v/>
      </c>
      <c r="AI15" s="9">
        <f>COUNTIF(C15:AG15,"N")</f>
        <v/>
      </c>
      <c r="AJ15" s="9" t="n">
        <v>0</v>
      </c>
      <c r="AK15" s="10">
        <f>(AH15+AI15)*12+AJ15</f>
        <v/>
      </c>
      <c r="AL15" s="10">
        <f>IF(B15=1,$B$6+$C$6/60,ROUNDUP(($B$6+$C$6/60)*B15,0))</f>
        <v/>
      </c>
      <c r="AM15" s="9">
        <f>IF(AK15=0,"",IF(ABS((AK15-AL15))&lt;0.01,"0:00",IF((AK15-AL15)&gt;0,"+","−")&amp;INT(ABS((AK15-AL15)))&amp;":"&amp;TEXT(ROUND(MOD(ABS((AK15-AL15)),1)*60,0),"00")))</f>
        <v/>
      </c>
    </row>
    <row r="16">
      <c r="A16" s="8" t="inlineStr">
        <is>
          <t>Osoba 6</t>
        </is>
      </c>
      <c r="B16" s="9" t="n">
        <v>1</v>
      </c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9">
        <f>COUNTIF(C16:AG16,"D")</f>
        <v/>
      </c>
      <c r="AI16" s="9">
        <f>COUNTIF(C16:AG16,"N")</f>
        <v/>
      </c>
      <c r="AJ16" s="9" t="n">
        <v>0</v>
      </c>
      <c r="AK16" s="10">
        <f>(AH16+AI16)*12+AJ16</f>
        <v/>
      </c>
      <c r="AL16" s="10">
        <f>IF(B16=1,$B$6+$C$6/60,ROUNDUP(($B$6+$C$6/60)*B16,0))</f>
        <v/>
      </c>
      <c r="AM16" s="9">
        <f>IF(AK16=0,"",IF(ABS((AK16-AL16))&lt;0.01,"0:00",IF((AK16-AL16)&gt;0,"+","−")&amp;INT(ABS((AK16-AL16)))&amp;":"&amp;TEXT(ROUND(MOD(ABS((AK16-AL16)),1)*60,0),"00")))</f>
        <v/>
      </c>
    </row>
    <row r="17">
      <c r="A17" s="8" t="inlineStr">
        <is>
          <t>Osoba 7</t>
        </is>
      </c>
      <c r="B17" s="9" t="n">
        <v>1</v>
      </c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 t="n"/>
      <c r="AH17" s="9">
        <f>COUNTIF(C17:AG17,"D")</f>
        <v/>
      </c>
      <c r="AI17" s="9">
        <f>COUNTIF(C17:AG17,"N")</f>
        <v/>
      </c>
      <c r="AJ17" s="9" t="n">
        <v>0</v>
      </c>
      <c r="AK17" s="10">
        <f>(AH17+AI17)*12+AJ17</f>
        <v/>
      </c>
      <c r="AL17" s="10">
        <f>IF(B17=1,$B$6+$C$6/60,ROUNDUP(($B$6+$C$6/60)*B17,0))</f>
        <v/>
      </c>
      <c r="AM17" s="9">
        <f>IF(AK17=0,"",IF(ABS((AK17-AL17))&lt;0.01,"0:00",IF((AK17-AL17)&gt;0,"+","−")&amp;INT(ABS((AK17-AL17)))&amp;":"&amp;TEXT(ROUND(MOD(ABS((AK17-AL17)),1)*60,0),"00")))</f>
        <v/>
      </c>
    </row>
    <row r="18">
      <c r="A18" s="8" t="inlineStr">
        <is>
          <t>Osoba 8</t>
        </is>
      </c>
      <c r="B18" s="9" t="n">
        <v>1</v>
      </c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9" t="n"/>
      <c r="AH18" s="9">
        <f>COUNTIF(C18:AG18,"D")</f>
        <v/>
      </c>
      <c r="AI18" s="9">
        <f>COUNTIF(C18:AG18,"N")</f>
        <v/>
      </c>
      <c r="AJ18" s="9" t="n">
        <v>0</v>
      </c>
      <c r="AK18" s="10">
        <f>(AH18+AI18)*12+AJ18</f>
        <v/>
      </c>
      <c r="AL18" s="10">
        <f>IF(B18=1,$B$6+$C$6/60,ROUNDUP(($B$6+$C$6/60)*B18,0))</f>
        <v/>
      </c>
      <c r="AM18" s="9">
        <f>IF(AK18=0,"",IF(ABS((AK18-AL18))&lt;0.01,"0:00",IF((AK18-AL18)&gt;0,"+","−")&amp;INT(ABS((AK18-AL18)))&amp;":"&amp;TEXT(ROUND(MOD(ABS((AK18-AL18)),1)*60,0),"00")))</f>
        <v/>
      </c>
    </row>
    <row r="19">
      <c r="A19" s="8" t="inlineStr">
        <is>
          <t>Osoba 9</t>
        </is>
      </c>
      <c r="B19" s="9" t="n">
        <v>1</v>
      </c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9" t="n"/>
      <c r="AH19" s="9">
        <f>COUNTIF(C19:AG19,"D")</f>
        <v/>
      </c>
      <c r="AI19" s="9">
        <f>COUNTIF(C19:AG19,"N")</f>
        <v/>
      </c>
      <c r="AJ19" s="9" t="n">
        <v>0</v>
      </c>
      <c r="AK19" s="10">
        <f>(AH19+AI19)*12+AJ19</f>
        <v/>
      </c>
      <c r="AL19" s="10">
        <f>IF(B19=1,$B$6+$C$6/60,ROUNDUP(($B$6+$C$6/60)*B19,0))</f>
        <v/>
      </c>
      <c r="AM19" s="9">
        <f>IF(AK19=0,"",IF(ABS((AK19-AL19))&lt;0.01,"0:00",IF((AK19-AL19)&gt;0,"+","−")&amp;INT(ABS((AK19-AL19)))&amp;":"&amp;TEXT(ROUND(MOD(ABS((AK19-AL19)),1)*60,0),"00")))</f>
        <v/>
      </c>
    </row>
    <row r="20">
      <c r="A20" s="8" t="inlineStr">
        <is>
          <t>Osoba 10</t>
        </is>
      </c>
      <c r="B20" s="9" t="n">
        <v>1</v>
      </c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9">
        <f>COUNTIF(C20:AG20,"D")</f>
        <v/>
      </c>
      <c r="AI20" s="9">
        <f>COUNTIF(C20:AG20,"N")</f>
        <v/>
      </c>
      <c r="AJ20" s="9" t="n">
        <v>0</v>
      </c>
      <c r="AK20" s="10">
        <f>(AH20+AI20)*12+AJ20</f>
        <v/>
      </c>
      <c r="AL20" s="10">
        <f>IF(B20=1,$B$6+$C$6/60,ROUNDUP(($B$6+$C$6/60)*B20,0))</f>
        <v/>
      </c>
      <c r="AM20" s="9">
        <f>IF(AK20=0,"",IF(ABS((AK20-AL20))&lt;0.01,"0:00",IF((AK20-AL20)&gt;0,"+","−")&amp;INT(ABS((AK20-AL20)))&amp;":"&amp;TEXT(ROUND(MOD(ABS((AK20-AL20)),1)*60,0),"00")))</f>
        <v/>
      </c>
    </row>
    <row r="21">
      <c r="A21" s="8" t="inlineStr">
        <is>
          <t>Osoba 11</t>
        </is>
      </c>
      <c r="B21" s="9" t="n">
        <v>1</v>
      </c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9" t="n"/>
      <c r="AH21" s="9">
        <f>COUNTIF(C21:AG21,"D")</f>
        <v/>
      </c>
      <c r="AI21" s="9">
        <f>COUNTIF(C21:AG21,"N")</f>
        <v/>
      </c>
      <c r="AJ21" s="9" t="n">
        <v>0</v>
      </c>
      <c r="AK21" s="10">
        <f>(AH21+AI21)*12+AJ21</f>
        <v/>
      </c>
      <c r="AL21" s="10">
        <f>IF(B21=1,$B$6+$C$6/60,ROUNDUP(($B$6+$C$6/60)*B21,0))</f>
        <v/>
      </c>
      <c r="AM21" s="9">
        <f>IF(AK21=0,"",IF(ABS((AK21-AL21))&lt;0.01,"0:00",IF((AK21-AL21)&gt;0,"+","−")&amp;INT(ABS((AK21-AL21)))&amp;":"&amp;TEXT(ROUND(MOD(ABS((AK21-AL21)),1)*60,0),"00")))</f>
        <v/>
      </c>
    </row>
    <row r="22">
      <c r="A22" s="8" t="inlineStr">
        <is>
          <t>Osoba 12</t>
        </is>
      </c>
      <c r="B22" s="9" t="n">
        <v>1</v>
      </c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  <c r="AF22" s="9" t="n"/>
      <c r="AG22" s="9" t="n"/>
      <c r="AH22" s="9">
        <f>COUNTIF(C22:AG22,"D")</f>
        <v/>
      </c>
      <c r="AI22" s="9">
        <f>COUNTIF(C22:AG22,"N")</f>
        <v/>
      </c>
      <c r="AJ22" s="9" t="n">
        <v>0</v>
      </c>
      <c r="AK22" s="10">
        <f>(AH22+AI22)*12+AJ22</f>
        <v/>
      </c>
      <c r="AL22" s="10">
        <f>IF(B22=1,$B$6+$C$6/60,ROUNDUP(($B$6+$C$6/60)*B22,0))</f>
        <v/>
      </c>
      <c r="AM22" s="9">
        <f>IF(AK22=0,"",IF(ABS((AK22-AL22))&lt;0.01,"0:00",IF((AK22-AL22)&gt;0,"+","−")&amp;INT(ABS((AK22-AL22)))&amp;":"&amp;TEXT(ROUND(MOD(ABS((AK22-AL22)),1)*60,0),"00")))</f>
        <v/>
      </c>
    </row>
    <row r="23">
      <c r="A23" s="8" t="inlineStr">
        <is>
          <t>Osoba 13</t>
        </is>
      </c>
      <c r="B23" s="9" t="n">
        <v>1</v>
      </c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9" t="n"/>
      <c r="AH23" s="9">
        <f>COUNTIF(C23:AG23,"D")</f>
        <v/>
      </c>
      <c r="AI23" s="9">
        <f>COUNTIF(C23:AG23,"N")</f>
        <v/>
      </c>
      <c r="AJ23" s="9" t="n">
        <v>0</v>
      </c>
      <c r="AK23" s="10">
        <f>(AH23+AI23)*12+AJ23</f>
        <v/>
      </c>
      <c r="AL23" s="10">
        <f>IF(B23=1,$B$6+$C$6/60,ROUNDUP(($B$6+$C$6/60)*B23,0))</f>
        <v/>
      </c>
      <c r="AM23" s="9">
        <f>IF(AK23=0,"",IF(ABS((AK23-AL23))&lt;0.01,"0:00",IF((AK23-AL23)&gt;0,"+","−")&amp;INT(ABS((AK23-AL23)))&amp;":"&amp;TEXT(ROUND(MOD(ABS((AK23-AL23)),1)*60,0),"00")))</f>
        <v/>
      </c>
    </row>
    <row r="24">
      <c r="A24" s="8" t="inlineStr">
        <is>
          <t>Osoba 14</t>
        </is>
      </c>
      <c r="B24" s="9" t="n">
        <v>1</v>
      </c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  <c r="AF24" s="9" t="n"/>
      <c r="AG24" s="9" t="n"/>
      <c r="AH24" s="9">
        <f>COUNTIF(C24:AG24,"D")</f>
        <v/>
      </c>
      <c r="AI24" s="9">
        <f>COUNTIF(C24:AG24,"N")</f>
        <v/>
      </c>
      <c r="AJ24" s="9" t="n">
        <v>0</v>
      </c>
      <c r="AK24" s="10">
        <f>(AH24+AI24)*12+AJ24</f>
        <v/>
      </c>
      <c r="AL24" s="10">
        <f>IF(B24=1,$B$6+$C$6/60,ROUNDUP(($B$6+$C$6/60)*B24,0))</f>
        <v/>
      </c>
      <c r="AM24" s="9">
        <f>IF(AK24=0,"",IF(ABS((AK24-AL24))&lt;0.01,"0:00",IF((AK24-AL24)&gt;0,"+","−")&amp;INT(ABS((AK24-AL24)))&amp;":"&amp;TEXT(ROUND(MOD(ABS((AK24-AL24)),1)*60,0),"00")))</f>
        <v/>
      </c>
    </row>
    <row r="25">
      <c r="A25" s="8" t="inlineStr">
        <is>
          <t>Osoba 15</t>
        </is>
      </c>
      <c r="B25" s="9" t="n">
        <v>1</v>
      </c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9" t="n"/>
      <c r="AC25" s="9" t="n"/>
      <c r="AD25" s="9" t="n"/>
      <c r="AE25" s="9" t="n"/>
      <c r="AF25" s="9" t="n"/>
      <c r="AG25" s="9" t="n"/>
      <c r="AH25" s="9">
        <f>COUNTIF(C25:AG25,"D")</f>
        <v/>
      </c>
      <c r="AI25" s="9">
        <f>COUNTIF(C25:AG25,"N")</f>
        <v/>
      </c>
      <c r="AJ25" s="9" t="n">
        <v>0</v>
      </c>
      <c r="AK25" s="10">
        <f>(AH25+AI25)*12+AJ25</f>
        <v/>
      </c>
      <c r="AL25" s="10">
        <f>IF(B25=1,$B$6+$C$6/60,ROUNDUP(($B$6+$C$6/60)*B25,0))</f>
        <v/>
      </c>
      <c r="AM25" s="9">
        <f>IF(AK25=0,"",IF(ABS((AK25-AL25))&lt;0.01,"0:00",IF((AK25-AL25)&gt;0,"+","−")&amp;INT(ABS((AK25-AL25)))&amp;":"&amp;TEXT(ROUND(MOD(ABS((AK25-AL25)),1)*60,0),"00")))</f>
        <v/>
      </c>
    </row>
    <row r="27">
      <c r="A27" s="3" t="inlineStr">
        <is>
          <t>Obsada D</t>
        </is>
      </c>
      <c r="C27" s="11">
        <f>IF(C$9="","",COUNTIF(C11:C25,"D"))</f>
        <v/>
      </c>
      <c r="D27" s="11">
        <f>IF(D$9="","",COUNTIF(D11:D25,"D"))</f>
        <v/>
      </c>
      <c r="E27" s="11">
        <f>IF(E$9="","",COUNTIF(E11:E25,"D"))</f>
        <v/>
      </c>
      <c r="F27" s="11">
        <f>IF(F$9="","",COUNTIF(F11:F25,"D"))</f>
        <v/>
      </c>
      <c r="G27" s="11">
        <f>IF(G$9="","",COUNTIF(G11:G25,"D"))</f>
        <v/>
      </c>
      <c r="H27" s="11">
        <f>IF(H$9="","",COUNTIF(H11:H25,"D"))</f>
        <v/>
      </c>
      <c r="I27" s="11">
        <f>IF(I$9="","",COUNTIF(I11:I25,"D"))</f>
        <v/>
      </c>
      <c r="J27" s="11">
        <f>IF(J$9="","",COUNTIF(J11:J25,"D"))</f>
        <v/>
      </c>
      <c r="K27" s="11">
        <f>IF(K$9="","",COUNTIF(K11:K25,"D"))</f>
        <v/>
      </c>
      <c r="L27" s="11">
        <f>IF(L$9="","",COUNTIF(L11:L25,"D"))</f>
        <v/>
      </c>
      <c r="M27" s="11">
        <f>IF(M$9="","",COUNTIF(M11:M25,"D"))</f>
        <v/>
      </c>
      <c r="N27" s="11">
        <f>IF(N$9="","",COUNTIF(N11:N25,"D"))</f>
        <v/>
      </c>
      <c r="O27" s="11">
        <f>IF(O$9="","",COUNTIF(O11:O25,"D"))</f>
        <v/>
      </c>
      <c r="P27" s="11">
        <f>IF(P$9="","",COUNTIF(P11:P25,"D"))</f>
        <v/>
      </c>
      <c r="Q27" s="11">
        <f>IF(Q$9="","",COUNTIF(Q11:Q25,"D"))</f>
        <v/>
      </c>
      <c r="R27" s="11">
        <f>IF(R$9="","",COUNTIF(R11:R25,"D"))</f>
        <v/>
      </c>
      <c r="S27" s="11">
        <f>IF(S$9="","",COUNTIF(S11:S25,"D"))</f>
        <v/>
      </c>
      <c r="T27" s="11">
        <f>IF(T$9="","",COUNTIF(T11:T25,"D"))</f>
        <v/>
      </c>
      <c r="U27" s="11">
        <f>IF(U$9="","",COUNTIF(U11:U25,"D"))</f>
        <v/>
      </c>
      <c r="V27" s="11">
        <f>IF(V$9="","",COUNTIF(V11:V25,"D"))</f>
        <v/>
      </c>
      <c r="W27" s="11">
        <f>IF(W$9="","",COUNTIF(W11:W25,"D"))</f>
        <v/>
      </c>
      <c r="X27" s="11">
        <f>IF(X$9="","",COUNTIF(X11:X25,"D"))</f>
        <v/>
      </c>
      <c r="Y27" s="11">
        <f>IF(Y$9="","",COUNTIF(Y11:Y25,"D"))</f>
        <v/>
      </c>
      <c r="Z27" s="11">
        <f>IF(Z$9="","",COUNTIF(Z11:Z25,"D"))</f>
        <v/>
      </c>
      <c r="AA27" s="11">
        <f>IF(AA$9="","",COUNTIF(AA11:AA25,"D"))</f>
        <v/>
      </c>
      <c r="AB27" s="11">
        <f>IF(AB$9="","",COUNTIF(AB11:AB25,"D"))</f>
        <v/>
      </c>
      <c r="AC27" s="11">
        <f>IF(AC$9="","",COUNTIF(AC11:AC25,"D"))</f>
        <v/>
      </c>
      <c r="AD27" s="11">
        <f>IF(AD$9="","",COUNTIF(AD11:AD25,"D"))</f>
        <v/>
      </c>
      <c r="AE27" s="11">
        <f>IF(AE$9="","",COUNTIF(AE11:AE25,"D"))</f>
        <v/>
      </c>
      <c r="AF27" s="11">
        <f>IF(AF$9="","",COUNTIF(AF11:AF25,"D"))</f>
        <v/>
      </c>
      <c r="AG27" s="11">
        <f>IF(AG$9="","",COUNTIF(AG11:AG25,"D"))</f>
        <v/>
      </c>
    </row>
    <row r="28">
      <c r="A28" s="3" t="inlineStr">
        <is>
          <t>Obsada N</t>
        </is>
      </c>
      <c r="C28" s="11">
        <f>IF(C$9="","",COUNTIF(C11:C25,"N"))</f>
        <v/>
      </c>
      <c r="D28" s="11">
        <f>IF(D$9="","",COUNTIF(D11:D25,"N"))</f>
        <v/>
      </c>
      <c r="E28" s="11">
        <f>IF(E$9="","",COUNTIF(E11:E25,"N"))</f>
        <v/>
      </c>
      <c r="F28" s="11">
        <f>IF(F$9="","",COUNTIF(F11:F25,"N"))</f>
        <v/>
      </c>
      <c r="G28" s="11">
        <f>IF(G$9="","",COUNTIF(G11:G25,"N"))</f>
        <v/>
      </c>
      <c r="H28" s="11">
        <f>IF(H$9="","",COUNTIF(H11:H25,"N"))</f>
        <v/>
      </c>
      <c r="I28" s="11">
        <f>IF(I$9="","",COUNTIF(I11:I25,"N"))</f>
        <v/>
      </c>
      <c r="J28" s="11">
        <f>IF(J$9="","",COUNTIF(J11:J25,"N"))</f>
        <v/>
      </c>
      <c r="K28" s="11">
        <f>IF(K$9="","",COUNTIF(K11:K25,"N"))</f>
        <v/>
      </c>
      <c r="L28" s="11">
        <f>IF(L$9="","",COUNTIF(L11:L25,"N"))</f>
        <v/>
      </c>
      <c r="M28" s="11">
        <f>IF(M$9="","",COUNTIF(M11:M25,"N"))</f>
        <v/>
      </c>
      <c r="N28" s="11">
        <f>IF(N$9="","",COUNTIF(N11:N25,"N"))</f>
        <v/>
      </c>
      <c r="O28" s="11">
        <f>IF(O$9="","",COUNTIF(O11:O25,"N"))</f>
        <v/>
      </c>
      <c r="P28" s="11">
        <f>IF(P$9="","",COUNTIF(P11:P25,"N"))</f>
        <v/>
      </c>
      <c r="Q28" s="11">
        <f>IF(Q$9="","",COUNTIF(Q11:Q25,"N"))</f>
        <v/>
      </c>
      <c r="R28" s="11">
        <f>IF(R$9="","",COUNTIF(R11:R25,"N"))</f>
        <v/>
      </c>
      <c r="S28" s="11">
        <f>IF(S$9="","",COUNTIF(S11:S25,"N"))</f>
        <v/>
      </c>
      <c r="T28" s="11">
        <f>IF(T$9="","",COUNTIF(T11:T25,"N"))</f>
        <v/>
      </c>
      <c r="U28" s="11">
        <f>IF(U$9="","",COUNTIF(U11:U25,"N"))</f>
        <v/>
      </c>
      <c r="V28" s="11">
        <f>IF(V$9="","",COUNTIF(V11:V25,"N"))</f>
        <v/>
      </c>
      <c r="W28" s="11">
        <f>IF(W$9="","",COUNTIF(W11:W25,"N"))</f>
        <v/>
      </c>
      <c r="X28" s="11">
        <f>IF(X$9="","",COUNTIF(X11:X25,"N"))</f>
        <v/>
      </c>
      <c r="Y28" s="11">
        <f>IF(Y$9="","",COUNTIF(Y11:Y25,"N"))</f>
        <v/>
      </c>
      <c r="Z28" s="11">
        <f>IF(Z$9="","",COUNTIF(Z11:Z25,"N"))</f>
        <v/>
      </c>
      <c r="AA28" s="11">
        <f>IF(AA$9="","",COUNTIF(AA11:AA25,"N"))</f>
        <v/>
      </c>
      <c r="AB28" s="11">
        <f>IF(AB$9="","",COUNTIF(AB11:AB25,"N"))</f>
        <v/>
      </c>
      <c r="AC28" s="11">
        <f>IF(AC$9="","",COUNTIF(AC11:AC25,"N"))</f>
        <v/>
      </c>
      <c r="AD28" s="11">
        <f>IF(AD$9="","",COUNTIF(AD11:AD25,"N"))</f>
        <v/>
      </c>
      <c r="AE28" s="11">
        <f>IF(AE$9="","",COUNTIF(AE11:AE25,"N"))</f>
        <v/>
      </c>
      <c r="AF28" s="11">
        <f>IF(AF$9="","",COUNTIF(AF11:AF25,"N"))</f>
        <v/>
      </c>
      <c r="AG28" s="11">
        <f>IF(AG$9="","",COUNTIF(AG11:AG25,"N"))</f>
        <v/>
      </c>
    </row>
    <row r="30">
      <c r="A30" s="12" t="inlineStr">
        <is>
          <t>Czerwone pole w grafiku: zmiana dzienna zaraz po nocnej — zero godzin odpoczynku zamiast 11 (art. 97 ust. 1 ustawy o działalności leczniczej).</t>
        </is>
      </c>
    </row>
    <row r="31">
      <c r="A31" s="12" t="inlineStr">
        <is>
          <t>Różnica: „+” to godziny ponad wymiar (nadgodziny zaplanowane z góry), „−” to godziny brakujące do wymiaru.</t>
        </is>
      </c>
    </row>
    <row r="32">
      <c r="A32" s="12" t="inlineStr">
        <is>
          <t>Arkusz nie sprawdza 35 godzin odpoczynku tygodniowego, przeciętnych 48 godzin, kompetencji na zmianie ani dyżurów lekarskich.</t>
        </is>
      </c>
    </row>
    <row r="34">
      <c r="A34" s="13" t="inlineStr">
        <is>
          <t>Chcesz, żeby grafik ułożył się sam i sprawdził wszystkie przepisy? Niebieski Zeszyt — 3 miesiące bez opłat →</t>
        </is>
      </c>
    </row>
  </sheetData>
  <conditionalFormatting sqref="C27:AG27">
    <cfRule type="expression" priority="1" dxfId="0">
      <formula>AND(C$9&lt;&gt;"",C27&lt;$B$7)</formula>
    </cfRule>
  </conditionalFormatting>
  <conditionalFormatting sqref="C28:AG28">
    <cfRule type="expression" priority="2" dxfId="0">
      <formula>AND(C$9&lt;&gt;"",C28&lt;$C$7)</formula>
    </cfRule>
  </conditionalFormatting>
  <conditionalFormatting sqref="D11:AG25">
    <cfRule type="expression" priority="3" dxfId="1" stopIfTrue="1">
      <formula>AND(D11="D",C11="N")</formula>
    </cfRule>
  </conditionalFormatting>
  <conditionalFormatting sqref="C11:AG25">
    <cfRule type="expression" priority="4" dxfId="2">
      <formula>C11="D"</formula>
    </cfRule>
    <cfRule type="expression" priority="5" dxfId="3">
      <formula>C11="N"</formula>
    </cfRule>
    <cfRule type="expression" priority="6" dxfId="4">
      <formula>C11="U"</formula>
    </cfRule>
    <cfRule type="expression" priority="7" dxfId="5">
      <formula>C11="L4"</formula>
    </cfRule>
  </conditionalFormatting>
  <conditionalFormatting sqref="C9:AG25">
    <cfRule type="expression" priority="8" dxfId="6">
      <formula>AND(C$9&lt;&gt;"",WEEKDAY(DATE($B$4,$B$5,C$9),2)&gt;5)</formula>
    </cfRule>
  </conditionalFormatting>
  <conditionalFormatting sqref="AM11:AM25">
    <cfRule type="expression" priority="9" dxfId="7">
      <formula>AK11-AL11&gt;0.01</formula>
    </cfRule>
    <cfRule type="expression" priority="10" dxfId="8">
      <formula>AND(AK11&gt;0,AK11-AL11&lt;-0.01)</formula>
    </cfRule>
  </conditionalFormatting>
  <dataValidations count="1">
    <dataValidation sqref="C11:AG25" showDropDown="0" showInputMessage="0" showErrorMessage="0" allowBlank="1" type="list">
      <formula1>"D,N,W,U,L4"</formula1>
    </dataValidation>
  </dataValidations>
  <hyperlinks>
    <hyperlink xmlns:r="http://schemas.openxmlformats.org/officeDocument/2006/relationships" ref="F6" r:id="rId1"/>
    <hyperlink xmlns:r="http://schemas.openxmlformats.org/officeDocument/2006/relationships" ref="A34" r:id="rId2"/>
  </hyperlink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110" customWidth="1" min="1" max="1"/>
    <col width="70" customWidth="1" min="2" max="2"/>
  </cols>
  <sheetData>
    <row r="1">
      <c r="A1" s="14" t="inlineStr">
        <is>
          <t>Jak korzystać z wzoru grafiku dyżurów 12 h</t>
        </is>
      </c>
    </row>
    <row r="2">
      <c r="A2" s="15" t="inlineStr">
        <is>
          <t>1. W karcie „Grafik” wpisz rok i miesiąc. Numery dni i dni tygodnia ustawią się same, weekendy podświetlą się na beżowo.</t>
        </is>
      </c>
    </row>
    <row r="3">
      <c r="A3" s="15" t="inlineStr">
        <is>
          <t>2. Wpisz wymiar czasu pracy pełnego etatu w danym miesiącu (godziny i minuty). Dla personelu medycznego norma to 7 h 35 min na dobę — liczbę godzin sprawdzisz w kalkulatorze:</t>
        </is>
      </c>
      <c r="B3" s="5" t="inlineStr">
        <is>
          <t>https://app.niebieskizeszyt.pl/kalkulator-czasu-pracy?src=wzor-xlsx</t>
        </is>
      </c>
    </row>
    <row r="4">
      <c r="A4" s="15" t="inlineStr">
        <is>
          <t>3. Wpisz osoby i ich etat (1; 0,75; 0,5). Wymiar niepełnego etatu arkusz zaokrągla w górę do pełnej godziny.</t>
        </is>
      </c>
    </row>
    <row r="5">
      <c r="A5" s="15" t="inlineStr">
        <is>
          <t>4. Wpisuj zmiany: D — dzień 7:00–19:00, N — noc 19:00–7:00, W — wolne, U — urlop, L4 — zwolnienie. Godziny urlopu i inne godziny wpisz w kolumnie „Inne godz.”.</t>
        </is>
      </c>
    </row>
    <row r="6">
      <c r="A6" s="15" t="inlineStr">
        <is>
          <t>5. Czerwone pole oznacza zmianę dzienną zaplanowaną zaraz po nocnej — to zero godzin odpoczynku zamiast wymaganych 11.</t>
        </is>
      </c>
    </row>
    <row r="7">
      <c r="A7" s="15" t="inlineStr">
        <is>
          <t>6. Kolumna „Różnica” porównuje godziny z wymiarem. Rotacja „dzień, noc, wolne, wolne” zwykle daje kilkanaście–kilkadziesiąt godzin ponad wymiar — trzeba dołożyć dni wolne albo osobę.</t>
        </is>
      </c>
    </row>
    <row r="8">
      <c r="A8" s="15" t="inlineStr">
        <is>
          <t>7. Wiersze obsady pod grafikiem robią się czerwone, gdy na zmianie jest mniej osób, niż wpisałeś w wierszu 7.</t>
        </is>
      </c>
    </row>
    <row r="9">
      <c r="A9" s="15" t="inlineStr"/>
    </row>
    <row r="10">
      <c r="A10" s="16" t="inlineStr">
        <is>
          <t>Czego arkusz nie sprawdzi</t>
        </is>
      </c>
    </row>
    <row r="11">
      <c r="A11" s="15" t="inlineStr">
        <is>
          <t>• 35 godzin nieprzerwanego odpoczynku w każdym tygodniu (art. 97 ust. 3 ustawy o działalności leczniczej).</t>
        </is>
      </c>
    </row>
    <row r="12">
      <c r="A12" s="15" t="inlineStr">
        <is>
          <t>• Przeciętnie 48 godzin tygodniowo łącznie z dyżurami i klauzuli opt-out (art. 96).</t>
        </is>
      </c>
    </row>
    <row r="13">
      <c r="A13" s="15" t="inlineStr">
        <is>
          <t>• Okresu rozliczeniowego dłuższego niż miesiąc, kompetencji na zmianie ani dyżurów lekarskich ponad normę (art. 95).</t>
        </is>
      </c>
    </row>
    <row r="14">
      <c r="A14" s="15" t="inlineStr">
        <is>
          <t>To wszystko sprawdza aplikacja Niebieski Zeszyt — i sama układa grafik z niedostępności zespołu:</t>
        </is>
      </c>
      <c r="B14" s="5" t="inlineStr">
        <is>
          <t>https://app.niebieskizeszyt.pl/program-do-ukladania-dyzurow?src=wzor-xlsx</t>
        </is>
      </c>
    </row>
    <row r="15">
      <c r="A15" s="15" t="inlineStr"/>
    </row>
    <row r="16">
      <c r="A16" s="15" t="inlineStr">
        <is>
          <t>Przykład w karcie „Grafik” to rotacja D-N-W-W czterech pielęgniarek na listopad 2026 (wymiar 151 h 40 min). Omówienie:</t>
        </is>
      </c>
      <c r="B16" s="5" t="inlineStr">
        <is>
          <t>https://app.niebieskizeszyt.pl/wzor-grafiku-dyzurow?src=wzor-xlsx</t>
        </is>
      </c>
    </row>
    <row r="17">
      <c r="A17" s="15" t="inlineStr">
        <is>
          <t>Wzór ma charakter pomocniczy i nie jest poradą prawną. Przepisy uzupełnia regulamin pracy u Twojego pracodawcy.</t>
        </is>
      </c>
    </row>
  </sheetData>
  <hyperlinks>
    <hyperlink xmlns:r="http://schemas.openxmlformats.org/officeDocument/2006/relationships" ref="B3" r:id="rId1"/>
    <hyperlink xmlns:r="http://schemas.openxmlformats.org/officeDocument/2006/relationships" ref="B14" r:id="rId2"/>
    <hyperlink xmlns:r="http://schemas.openxmlformats.org/officeDocument/2006/relationships" ref="B16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Niebieski Zeszyt</dc:creator>
  <dc:title>Wzór grafiku dyżurów 12 h</dc:title>
  <dc:subject>Grafik pielęgniarek i ratowników — zmiany 12-godzinne</dc:subject>
  <dcterms:created xsi:type="dcterms:W3CDTF">2026-10-13T14:36:11Z</dcterms:created>
  <dcterms:modified xsi:type="dcterms:W3CDTF">2026-10-13T14:36:11Z</dcterms:modified>
</cp:coreProperties>
</file>